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DRIVE\BEST ROBOTICS INC\New Hub Development\2019_NewHubPack\"/>
    </mc:Choice>
  </mc:AlternateContent>
  <xr:revisionPtr revIDLastSave="0" documentId="8_{84E18A55-6E83-49E2-9815-189E5B9F3504}" xr6:coauthVersionLast="40" xr6:coauthVersionMax="40" xr10:uidLastSave="{00000000-0000-0000-0000-000000000000}"/>
  <bookViews>
    <workbookView xWindow="2268" yWindow="2268" windowWidth="19572" windowHeight="8964"/>
  </bookViews>
  <sheets>
    <sheet name="Instructions" sheetId="2" r:id="rId1"/>
    <sheet name="Cost Breakdown" sheetId="1" r:id="rId2"/>
    <sheet name="Cost Breakdown for Grants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3" l="1"/>
  <c r="E30" i="3"/>
  <c r="D29" i="3"/>
  <c r="H29" i="3" s="1"/>
  <c r="H28" i="3"/>
  <c r="D28" i="3"/>
  <c r="E28" i="3" s="1"/>
  <c r="H27" i="3"/>
  <c r="E27" i="3"/>
  <c r="H26" i="3"/>
  <c r="E26" i="3"/>
  <c r="D25" i="3"/>
  <c r="E25" i="3" s="1"/>
  <c r="H24" i="3"/>
  <c r="E24" i="3"/>
  <c r="D22" i="3"/>
  <c r="E22" i="3" s="1"/>
  <c r="E21" i="3"/>
  <c r="H21" i="3" s="1"/>
  <c r="E20" i="3"/>
  <c r="H16" i="3"/>
  <c r="C16" i="3"/>
  <c r="E16" i="3" s="1"/>
  <c r="H15" i="3"/>
  <c r="E15" i="3"/>
  <c r="C15" i="3"/>
  <c r="H14" i="3"/>
  <c r="C14" i="3"/>
  <c r="E14" i="3" s="1"/>
  <c r="H13" i="3"/>
  <c r="C13" i="3"/>
  <c r="E13" i="3" s="1"/>
  <c r="H12" i="3"/>
  <c r="H35" i="3" s="1"/>
  <c r="C12" i="3"/>
  <c r="E12" i="3" s="1"/>
  <c r="E9" i="3"/>
  <c r="H9" i="3" s="1"/>
  <c r="D9" i="3"/>
  <c r="H8" i="3"/>
  <c r="E8" i="3"/>
  <c r="H7" i="3"/>
  <c r="D7" i="3"/>
  <c r="E7" i="3" s="1"/>
  <c r="E6" i="3"/>
  <c r="H6" i="3" s="1"/>
  <c r="H5" i="3"/>
  <c r="E5" i="3"/>
  <c r="H16" i="1"/>
  <c r="H14" i="1"/>
  <c r="H15" i="1" s="1"/>
  <c r="H12" i="1"/>
  <c r="H35" i="1" s="1"/>
  <c r="H13" i="1"/>
  <c r="E6" i="1"/>
  <c r="H6" i="1"/>
  <c r="H34" i="1" s="1"/>
  <c r="E8" i="1"/>
  <c r="C15" i="1"/>
  <c r="E15" i="1"/>
  <c r="C13" i="1"/>
  <c r="E13" i="1" s="1"/>
  <c r="E31" i="1"/>
  <c r="D7" i="1"/>
  <c r="E7" i="1" s="1"/>
  <c r="H7" i="1"/>
  <c r="C16" i="1"/>
  <c r="E16" i="1"/>
  <c r="C12" i="1"/>
  <c r="E12" i="1" s="1"/>
  <c r="D9" i="1"/>
  <c r="E30" i="1"/>
  <c r="D29" i="1"/>
  <c r="H29" i="1" s="1"/>
  <c r="D28" i="1"/>
  <c r="H28" i="1"/>
  <c r="H27" i="1"/>
  <c r="E27" i="1"/>
  <c r="H26" i="1"/>
  <c r="E26" i="1"/>
  <c r="D25" i="1"/>
  <c r="E25" i="1" s="1"/>
  <c r="H24" i="1"/>
  <c r="E24" i="1"/>
  <c r="D22" i="1"/>
  <c r="E22" i="1" s="1"/>
  <c r="E21" i="1"/>
  <c r="H21" i="1" s="1"/>
  <c r="E20" i="1"/>
  <c r="E36" i="1" s="1"/>
  <c r="C14" i="1"/>
  <c r="E14" i="1" s="1"/>
  <c r="H5" i="1"/>
  <c r="E5" i="1"/>
  <c r="E29" i="1"/>
  <c r="H8" i="1"/>
  <c r="E9" i="1"/>
  <c r="H9" i="1"/>
  <c r="E28" i="1"/>
  <c r="E34" i="3" l="1"/>
  <c r="H34" i="3"/>
  <c r="H36" i="3"/>
  <c r="E35" i="3"/>
  <c r="E29" i="3"/>
  <c r="E36" i="3" s="1"/>
  <c r="E35" i="1"/>
  <c r="E34" i="1"/>
  <c r="E37" i="1" s="1"/>
  <c r="E39" i="1" s="1"/>
  <c r="H36" i="1"/>
  <c r="H37" i="1"/>
  <c r="H39" i="1" s="1"/>
  <c r="H37" i="3" l="1"/>
  <c r="H39" i="3" s="1"/>
  <c r="E37" i="3"/>
  <c r="E39" i="3" s="1"/>
</calcChain>
</file>

<file path=xl/sharedStrings.xml><?xml version="1.0" encoding="utf-8"?>
<sst xmlns="http://schemas.openxmlformats.org/spreadsheetml/2006/main" count="196" uniqueCount="74">
  <si>
    <t>Qty</t>
  </si>
  <si>
    <t>Each</t>
  </si>
  <si>
    <t>Y1</t>
  </si>
  <si>
    <t>Description</t>
  </si>
  <si>
    <t>Y2</t>
  </si>
  <si>
    <t>insurance, materials, competition tools, contracts</t>
  </si>
  <si>
    <t>Kit costs</t>
  </si>
  <si>
    <t>Returnable Kits</t>
  </si>
  <si>
    <t>Retail value = $982, BRI negotiated cost = $600</t>
  </si>
  <si>
    <t>Consumable Kits</t>
  </si>
  <si>
    <t>further discount not guaranteed</t>
  </si>
  <si>
    <t>Carrying Cases (for returnables)</t>
  </si>
  <si>
    <t>Game Field</t>
  </si>
  <si>
    <t>Carpet</t>
  </si>
  <si>
    <t>65 sq yd + binding ($2 per lin foot)</t>
  </si>
  <si>
    <t>Field materials &amp; game pieces</t>
  </si>
  <si>
    <t>computer, projector, printer, screen</t>
  </si>
  <si>
    <t>software</t>
  </si>
  <si>
    <t>-</t>
  </si>
  <si>
    <t>donated inkind, n/c</t>
  </si>
  <si>
    <t>Awards</t>
  </si>
  <si>
    <t>Audio system</t>
  </si>
  <si>
    <t>Facility rental &amp; security fees</t>
  </si>
  <si>
    <t>Printing</t>
  </si>
  <si>
    <t>Event staff lunch</t>
  </si>
  <si>
    <t>assume 50 vol * $10/head</t>
  </si>
  <si>
    <t>Event staff t-shirts</t>
  </si>
  <si>
    <t xml:space="preserve">assume 50 vol * $12/head = </t>
  </si>
  <si>
    <t>Misc event material</t>
  </si>
  <si>
    <t>safety glasses, clipboards, rentals, etc</t>
  </si>
  <si>
    <t>Promotional/website</t>
  </si>
  <si>
    <t>Annual Hub Cost Comparison</t>
  </si>
  <si>
    <t>Total Kit Costs</t>
  </si>
  <si>
    <t>Hub Total</t>
  </si>
  <si>
    <t>R/NR</t>
  </si>
  <si>
    <t>Non-Recurring</t>
  </si>
  <si>
    <t>Recurring</t>
  </si>
  <si>
    <t>Event costs</t>
  </si>
  <si>
    <t>Hub Operating Costs</t>
  </si>
  <si>
    <t>TBD</t>
  </si>
  <si>
    <t>Office supplies/Postage/Etc.</t>
  </si>
  <si>
    <t>Storage</t>
  </si>
  <si>
    <t>Transporation (field &amp; equipment)</t>
  </si>
  <si>
    <t>est. for purchased system</t>
  </si>
  <si>
    <t>Est. $200/mo x 4mos (cheap)</t>
  </si>
  <si>
    <t>Misc event material (rentals)</t>
  </si>
  <si>
    <t>misc rented items</t>
  </si>
  <si>
    <t>Non-Recurring (reuse)</t>
  </si>
  <si>
    <t>ABS plastic cases or similar</t>
  </si>
  <si>
    <t>15% of full kit cost (spares, maintenance, etc.)</t>
  </si>
  <si>
    <t>Returnable Kit Mainenance/Spares (15%)</t>
  </si>
  <si>
    <t>Consumable Kit spares (10%)</t>
  </si>
  <si>
    <t>Hub License Fee</t>
  </si>
  <si>
    <t>Year 1 # Teams</t>
  </si>
  <si>
    <t>Year 2 # Teams</t>
  </si>
  <si>
    <t>Total Event Cost</t>
  </si>
  <si>
    <t>Total Hub Ops Cost</t>
  </si>
  <si>
    <t>transp rental for 3 events, 3 days, 50mi (truck/trailer/other)</t>
  </si>
  <si>
    <t>paper, postage, office supplies, etc.</t>
  </si>
  <si>
    <t>Est. $25/mo * 12 mos</t>
  </si>
  <si>
    <t>est. full suite of awards</t>
  </si>
  <si>
    <t>scoring displays</t>
  </si>
  <si>
    <t>Per Tm Cost</t>
  </si>
  <si>
    <r>
      <t xml:space="preserve">Items in </t>
    </r>
    <r>
      <rPr>
        <sz val="11"/>
        <color indexed="10"/>
        <rFont val="Calibri"/>
        <family val="2"/>
      </rPr>
      <t>RED</t>
    </r>
    <r>
      <rPr>
        <sz val="11"/>
        <color theme="1"/>
        <rFont val="Calibri"/>
        <family val="2"/>
        <scheme val="minor"/>
      </rPr>
      <t xml:space="preserve"> are variable cost or hub specific cost</t>
    </r>
  </si>
  <si>
    <t xml:space="preserve">    Very dependent upon vendors you choose, etc.</t>
  </si>
  <si>
    <t xml:space="preserve">    Dependent on what you purchase vs. rent.</t>
  </si>
  <si>
    <t xml:space="preserve">    Dependent on what you choose to implement.</t>
  </si>
  <si>
    <t>Retail value = $932, BRI negotiated cost = $600</t>
  </si>
  <si>
    <t>The costs are only estimates and actual cost for items can vary based on location.</t>
  </si>
  <si>
    <t>In the highlighted boxes at the top of each sheet:</t>
  </si>
  <si>
    <t xml:space="preserve">   Enter the # of Teams you plan to host in Year 1.</t>
  </si>
  <si>
    <t xml:space="preserve">   Enter the # of Teams you plan to host in Year 2.</t>
  </si>
  <si>
    <t>The "Cost Breakdown for Grants" sheet helps budget costs that can be used in grant writing which include full retail prices for "kit" equipment.</t>
  </si>
  <si>
    <t>The "Cost Breakdown" sheet helps budget actual expected costs given negotiated discounts for "kit" equipment items through BEST Robotics.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</si>
</sst>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164" fontId="2" fillId="0" borderId="0" xfId="1" applyNumberFormat="1" applyFont="1"/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5" fillId="0" borderId="0" xfId="1" applyNumberFormat="1" applyFont="1"/>
    <xf numFmtId="0" fontId="4" fillId="0" borderId="0" xfId="0" applyFont="1"/>
    <xf numFmtId="164" fontId="4" fillId="0" borderId="0" xfId="1" applyNumberFormat="1" applyFont="1"/>
    <xf numFmtId="164" fontId="2" fillId="0" borderId="0" xfId="1" applyNumberFormat="1" applyFont="1" applyBorder="1"/>
    <xf numFmtId="0" fontId="0" fillId="0" borderId="0" xfId="0" applyBorder="1"/>
    <xf numFmtId="0" fontId="3" fillId="0" borderId="1" xfId="0" applyFont="1" applyBorder="1"/>
    <xf numFmtId="0" fontId="0" fillId="0" borderId="2" xfId="0" applyBorder="1"/>
    <xf numFmtId="164" fontId="3" fillId="0" borderId="2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0" fillId="0" borderId="4" xfId="0" applyBorder="1"/>
    <xf numFmtId="164" fontId="0" fillId="0" borderId="0" xfId="0" applyNumberFormat="1" applyBorder="1"/>
    <xf numFmtId="0" fontId="0" fillId="0" borderId="5" xfId="0" applyBorder="1"/>
    <xf numFmtId="164" fontId="3" fillId="0" borderId="0" xfId="1" applyNumberFormat="1" applyFont="1"/>
    <xf numFmtId="0" fontId="6" fillId="0" borderId="6" xfId="0" applyFont="1" applyBorder="1" applyAlignment="1">
      <alignment horizontal="right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164" fontId="2" fillId="0" borderId="0" xfId="1" quotePrefix="1" applyNumberFormat="1" applyFont="1" applyAlignment="1">
      <alignment horizontal="center"/>
    </xf>
    <xf numFmtId="44" fontId="5" fillId="0" borderId="0" xfId="1" applyFont="1"/>
    <xf numFmtId="0" fontId="5" fillId="0" borderId="0" xfId="0" applyFont="1"/>
    <xf numFmtId="164" fontId="3" fillId="0" borderId="7" xfId="1" applyNumberFormat="1" applyFont="1" applyBorder="1"/>
    <xf numFmtId="164" fontId="3" fillId="0" borderId="5" xfId="1" applyNumberFormat="1" applyFont="1" applyBorder="1" applyAlignment="1">
      <alignment horizontal="left"/>
    </xf>
    <xf numFmtId="164" fontId="5" fillId="0" borderId="8" xfId="1" applyNumberFormat="1" applyFont="1" applyBorder="1"/>
    <xf numFmtId="164" fontId="5" fillId="0" borderId="9" xfId="1" applyNumberFormat="1" applyFont="1" applyBorder="1"/>
    <xf numFmtId="164" fontId="7" fillId="0" borderId="7" xfId="1" applyNumberFormat="1" applyFont="1" applyBorder="1"/>
    <xf numFmtId="44" fontId="2" fillId="0" borderId="0" xfId="1" applyNumberFormat="1" applyFont="1"/>
    <xf numFmtId="164" fontId="2" fillId="0" borderId="0" xfId="1" applyNumberFormat="1" applyFont="1" applyAlignment="1">
      <alignment horizontal="right"/>
    </xf>
    <xf numFmtId="0" fontId="0" fillId="2" borderId="0" xfId="0" applyFill="1"/>
    <xf numFmtId="164" fontId="2" fillId="2" borderId="0" xfId="1" applyNumberFormat="1" applyFont="1" applyFill="1"/>
    <xf numFmtId="164" fontId="2" fillId="2" borderId="0" xfId="1" applyNumberFormat="1" applyFont="1" applyFill="1" applyAlignment="1">
      <alignment horizontal="center"/>
    </xf>
    <xf numFmtId="164" fontId="2" fillId="0" borderId="0" xfId="1" applyNumberFormat="1"/>
    <xf numFmtId="164" fontId="2" fillId="0" borderId="0" xfId="1" applyNumberFormat="1" applyAlignment="1">
      <alignment horizontal="center"/>
    </xf>
    <xf numFmtId="164" fontId="2" fillId="2" borderId="0" xfId="1" applyNumberFormat="1" applyFill="1"/>
    <xf numFmtId="164" fontId="2" fillId="2" borderId="0" xfId="1" applyNumberFormat="1" applyFill="1" applyAlignment="1">
      <alignment horizontal="center"/>
    </xf>
    <xf numFmtId="164" fontId="2" fillId="0" borderId="0" xfId="1" quotePrefix="1" applyNumberFormat="1" applyAlignment="1">
      <alignment horizontal="center"/>
    </xf>
    <xf numFmtId="164" fontId="2" fillId="0" borderId="2" xfId="1" applyNumberFormat="1" applyBorder="1" applyAlignment="1">
      <alignment horizontal="center"/>
    </xf>
    <xf numFmtId="164" fontId="0" fillId="0" borderId="0" xfId="0" applyNumberFormat="1"/>
    <xf numFmtId="164" fontId="2" fillId="0" borderId="0" xfId="1" applyNumberFormat="1" applyAlignment="1">
      <alignment horizontal="right"/>
    </xf>
    <xf numFmtId="44" fontId="2" fillId="0" borderId="0" xfId="1"/>
    <xf numFmtId="0" fontId="3" fillId="3" borderId="10" xfId="0" applyFont="1" applyFill="1" applyBorder="1"/>
    <xf numFmtId="0" fontId="3" fillId="3" borderId="10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4"/>
  <sheetViews>
    <sheetView tabSelected="1" workbookViewId="0">
      <selection activeCell="A3" sqref="A3"/>
    </sheetView>
  </sheetViews>
  <sheetFormatPr defaultRowHeight="14.4" x14ac:dyDescent="0.3"/>
  <sheetData>
    <row r="2" spans="1:1" x14ac:dyDescent="0.3">
      <c r="A2" t="s">
        <v>73</v>
      </c>
    </row>
    <row r="3" spans="1:1" x14ac:dyDescent="0.3">
      <c r="A3" t="s">
        <v>72</v>
      </c>
    </row>
    <row r="5" spans="1:1" x14ac:dyDescent="0.3">
      <c r="A5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  <row r="11" spans="1:1" x14ac:dyDescent="0.3">
      <c r="A11" t="s">
        <v>63</v>
      </c>
    </row>
    <row r="12" spans="1:1" x14ac:dyDescent="0.3">
      <c r="A12" t="s">
        <v>64</v>
      </c>
    </row>
    <row r="13" spans="1:1" x14ac:dyDescent="0.3">
      <c r="A13" t="s">
        <v>65</v>
      </c>
    </row>
    <row r="14" spans="1:1" x14ac:dyDescent="0.3">
      <c r="A14" t="s">
        <v>66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H1" sqref="H1"/>
    </sheetView>
  </sheetViews>
  <sheetFormatPr defaultRowHeight="14.4" x14ac:dyDescent="0.3"/>
  <cols>
    <col min="1" max="1" width="3.88671875" customWidth="1"/>
    <col min="2" max="2" width="34.33203125" customWidth="1"/>
    <col min="3" max="3" width="6.88671875" customWidth="1"/>
    <col min="4" max="4" width="11" style="3" customWidth="1"/>
    <col min="5" max="5" width="12.88671875" style="3" customWidth="1"/>
    <col min="6" max="6" width="20.88671875" style="20" customWidth="1"/>
    <col min="7" max="7" width="54.5546875" customWidth="1"/>
    <col min="8" max="8" width="12.5546875" style="3" customWidth="1"/>
    <col min="9" max="9" width="12.5546875" customWidth="1"/>
  </cols>
  <sheetData>
    <row r="1" spans="1:8" ht="15" thickBot="1" x14ac:dyDescent="0.35">
      <c r="B1" s="1" t="s">
        <v>53</v>
      </c>
      <c r="C1" s="50">
        <v>12</v>
      </c>
      <c r="G1" s="1" t="s">
        <v>54</v>
      </c>
      <c r="H1" s="51">
        <v>16</v>
      </c>
    </row>
    <row r="2" spans="1:8" x14ac:dyDescent="0.3">
      <c r="A2" s="38"/>
      <c r="B2" s="38"/>
      <c r="C2" s="38"/>
      <c r="D2" s="39"/>
      <c r="E2" s="39"/>
      <c r="F2" s="40"/>
      <c r="G2" s="38"/>
      <c r="H2" s="39"/>
    </row>
    <row r="4" spans="1:8" x14ac:dyDescent="0.3">
      <c r="A4" s="2" t="s">
        <v>38</v>
      </c>
      <c r="C4" s="4"/>
      <c r="D4" s="5" t="s">
        <v>1</v>
      </c>
      <c r="E4" s="5" t="s">
        <v>2</v>
      </c>
      <c r="F4" s="5" t="s">
        <v>34</v>
      </c>
      <c r="G4" s="2" t="s">
        <v>3</v>
      </c>
      <c r="H4" s="5" t="s">
        <v>4</v>
      </c>
    </row>
    <row r="5" spans="1:8" x14ac:dyDescent="0.3">
      <c r="A5" t="s">
        <v>52</v>
      </c>
      <c r="C5">
        <v>1</v>
      </c>
      <c r="D5" s="3">
        <v>2500</v>
      </c>
      <c r="E5" s="3">
        <f>C5*D5</f>
        <v>2500</v>
      </c>
      <c r="F5" s="21" t="s">
        <v>36</v>
      </c>
      <c r="G5" t="s">
        <v>5</v>
      </c>
      <c r="H5" s="6">
        <f>D5</f>
        <v>2500</v>
      </c>
    </row>
    <row r="6" spans="1:8" x14ac:dyDescent="0.3">
      <c r="A6" t="s">
        <v>40</v>
      </c>
      <c r="C6">
        <v>1</v>
      </c>
      <c r="D6" s="3">
        <v>250</v>
      </c>
      <c r="E6" s="6">
        <f>C6*D6</f>
        <v>250</v>
      </c>
      <c r="F6" s="21" t="s">
        <v>36</v>
      </c>
      <c r="G6" t="s">
        <v>58</v>
      </c>
      <c r="H6" s="6">
        <f>E6</f>
        <v>250</v>
      </c>
    </row>
    <row r="7" spans="1:8" s="7" customFormat="1" x14ac:dyDescent="0.3">
      <c r="A7" s="7" t="s">
        <v>41</v>
      </c>
      <c r="C7" s="7">
        <v>1</v>
      </c>
      <c r="D7" s="8">
        <f>200*4</f>
        <v>800</v>
      </c>
      <c r="E7" s="8">
        <f>C7*D7</f>
        <v>800</v>
      </c>
      <c r="F7" s="23" t="s">
        <v>36</v>
      </c>
      <c r="G7" s="7" t="s">
        <v>44</v>
      </c>
      <c r="H7" s="8">
        <f>D7</f>
        <v>800</v>
      </c>
    </row>
    <row r="8" spans="1:8" s="7" customFormat="1" x14ac:dyDescent="0.3">
      <c r="A8" s="7" t="s">
        <v>42</v>
      </c>
      <c r="C8" s="7">
        <v>3</v>
      </c>
      <c r="D8" s="8">
        <v>100</v>
      </c>
      <c r="E8" s="8">
        <f>C8*D8</f>
        <v>300</v>
      </c>
      <c r="F8" s="23" t="s">
        <v>36</v>
      </c>
      <c r="G8" s="27" t="s">
        <v>57</v>
      </c>
      <c r="H8" s="8">
        <f>D8</f>
        <v>100</v>
      </c>
    </row>
    <row r="9" spans="1:8" s="7" customFormat="1" x14ac:dyDescent="0.3">
      <c r="A9" s="7" t="s">
        <v>30</v>
      </c>
      <c r="C9" s="7">
        <v>1</v>
      </c>
      <c r="D9" s="8">
        <f>25*12</f>
        <v>300</v>
      </c>
      <c r="E9" s="8">
        <f>C9*D9</f>
        <v>300</v>
      </c>
      <c r="F9" s="23" t="s">
        <v>36</v>
      </c>
      <c r="G9" s="7" t="s">
        <v>59</v>
      </c>
      <c r="H9" s="8">
        <f>E9</f>
        <v>300</v>
      </c>
    </row>
    <row r="11" spans="1:8" s="2" customFormat="1" x14ac:dyDescent="0.3">
      <c r="A11" s="2" t="s">
        <v>6</v>
      </c>
      <c r="C11" s="4" t="s">
        <v>0</v>
      </c>
      <c r="D11" s="5" t="s">
        <v>1</v>
      </c>
      <c r="E11" s="5" t="s">
        <v>2</v>
      </c>
      <c r="F11" s="5" t="s">
        <v>34</v>
      </c>
      <c r="G11" s="2" t="s">
        <v>3</v>
      </c>
      <c r="H11" s="5" t="s">
        <v>4</v>
      </c>
    </row>
    <row r="12" spans="1:8" x14ac:dyDescent="0.3">
      <c r="A12" t="s">
        <v>7</v>
      </c>
      <c r="C12">
        <f>C1</f>
        <v>12</v>
      </c>
      <c r="D12" s="3">
        <v>600</v>
      </c>
      <c r="E12" s="3">
        <f>C12*D12</f>
        <v>7200</v>
      </c>
      <c r="F12" s="21" t="s">
        <v>35</v>
      </c>
      <c r="G12" t="s">
        <v>8</v>
      </c>
      <c r="H12" s="6">
        <f>IF(($H$1-$C$1)&gt;0,($H$1-$C$1)*D12,0)</f>
        <v>2400</v>
      </c>
    </row>
    <row r="13" spans="1:8" x14ac:dyDescent="0.3">
      <c r="A13" t="s">
        <v>50</v>
      </c>
      <c r="C13">
        <f>C1*0.15</f>
        <v>1.7999999999999998</v>
      </c>
      <c r="D13" s="3">
        <v>600</v>
      </c>
      <c r="E13" s="3">
        <f>C13*D13</f>
        <v>1080</v>
      </c>
      <c r="F13" s="21" t="s">
        <v>36</v>
      </c>
      <c r="H13" s="6">
        <f>IF(($H$1-$C$1)&gt;0,($H$1-$C$1)*D13*0.15,0)</f>
        <v>360</v>
      </c>
    </row>
    <row r="14" spans="1:8" x14ac:dyDescent="0.3">
      <c r="A14" t="s">
        <v>9</v>
      </c>
      <c r="C14">
        <f>C1</f>
        <v>12</v>
      </c>
      <c r="D14" s="3">
        <v>250</v>
      </c>
      <c r="E14" s="3">
        <f>C14*D14</f>
        <v>3000</v>
      </c>
      <c r="F14" s="21" t="s">
        <v>36</v>
      </c>
      <c r="G14" t="s">
        <v>10</v>
      </c>
      <c r="H14" s="6">
        <f>H1*D14</f>
        <v>4000</v>
      </c>
    </row>
    <row r="15" spans="1:8" x14ac:dyDescent="0.3">
      <c r="A15" t="s">
        <v>51</v>
      </c>
      <c r="C15">
        <f>C1*0.1</f>
        <v>1.2000000000000002</v>
      </c>
      <c r="D15" s="3">
        <v>250</v>
      </c>
      <c r="E15" s="3">
        <f>C15*D15</f>
        <v>300.00000000000006</v>
      </c>
      <c r="F15" s="21" t="s">
        <v>36</v>
      </c>
      <c r="G15" t="s">
        <v>49</v>
      </c>
      <c r="H15" s="6">
        <f>H14*0.1</f>
        <v>400</v>
      </c>
    </row>
    <row r="16" spans="1:8" x14ac:dyDescent="0.3">
      <c r="A16" t="s">
        <v>11</v>
      </c>
      <c r="C16">
        <f>C1</f>
        <v>12</v>
      </c>
      <c r="D16" s="3">
        <v>50</v>
      </c>
      <c r="E16" s="3">
        <f>C16*D16</f>
        <v>600</v>
      </c>
      <c r="F16" s="21" t="s">
        <v>35</v>
      </c>
      <c r="G16" t="s">
        <v>48</v>
      </c>
      <c r="H16" s="6">
        <f>IF(($H$1-$C$1)&gt;0,($H$1-$C$1)*D16,0)</f>
        <v>200</v>
      </c>
    </row>
    <row r="18" spans="1:8" s="2" customFormat="1" x14ac:dyDescent="0.3">
      <c r="A18" s="2" t="s">
        <v>37</v>
      </c>
      <c r="C18" s="4" t="s">
        <v>0</v>
      </c>
      <c r="D18" s="5" t="s">
        <v>1</v>
      </c>
      <c r="E18" s="5" t="s">
        <v>2</v>
      </c>
      <c r="F18" s="5" t="s">
        <v>34</v>
      </c>
      <c r="G18" s="2" t="s">
        <v>3</v>
      </c>
      <c r="H18" s="5" t="s">
        <v>4</v>
      </c>
    </row>
    <row r="19" spans="1:8" x14ac:dyDescent="0.3">
      <c r="A19" t="s">
        <v>12</v>
      </c>
    </row>
    <row r="20" spans="1:8" x14ac:dyDescent="0.3">
      <c r="B20" t="s">
        <v>13</v>
      </c>
      <c r="C20">
        <v>1</v>
      </c>
      <c r="D20" s="3">
        <v>500</v>
      </c>
      <c r="E20" s="3">
        <f>C20*D20</f>
        <v>500</v>
      </c>
      <c r="F20" s="21" t="s">
        <v>35</v>
      </c>
      <c r="G20" t="s">
        <v>14</v>
      </c>
      <c r="H20" s="6">
        <v>0</v>
      </c>
    </row>
    <row r="21" spans="1:8" x14ac:dyDescent="0.3">
      <c r="B21" t="s">
        <v>15</v>
      </c>
      <c r="C21">
        <v>1</v>
      </c>
      <c r="D21" s="3">
        <v>1500</v>
      </c>
      <c r="E21" s="3">
        <f>C21*D21</f>
        <v>1500</v>
      </c>
      <c r="F21" s="21" t="s">
        <v>36</v>
      </c>
      <c r="H21" s="6">
        <f>E21</f>
        <v>1500</v>
      </c>
    </row>
    <row r="22" spans="1:8" x14ac:dyDescent="0.3">
      <c r="B22" s="7" t="s">
        <v>16</v>
      </c>
      <c r="C22" s="7">
        <v>1</v>
      </c>
      <c r="D22" s="8">
        <f>2000*2</f>
        <v>4000</v>
      </c>
      <c r="E22" s="8">
        <f>C22*D22</f>
        <v>4000</v>
      </c>
      <c r="F22" s="23" t="s">
        <v>39</v>
      </c>
      <c r="G22" s="7" t="s">
        <v>61</v>
      </c>
      <c r="H22" s="6">
        <v>0</v>
      </c>
    </row>
    <row r="23" spans="1:8" x14ac:dyDescent="0.3">
      <c r="B23" t="s">
        <v>17</v>
      </c>
      <c r="C23">
        <v>1</v>
      </c>
      <c r="D23" s="3">
        <v>0</v>
      </c>
      <c r="E23" s="3" t="s">
        <v>18</v>
      </c>
      <c r="F23" s="28" t="s">
        <v>36</v>
      </c>
      <c r="G23" t="s">
        <v>19</v>
      </c>
      <c r="H23" s="29">
        <v>0</v>
      </c>
    </row>
    <row r="24" spans="1:8" s="7" customFormat="1" x14ac:dyDescent="0.3">
      <c r="A24" s="7" t="s">
        <v>20</v>
      </c>
      <c r="C24" s="30">
        <v>1</v>
      </c>
      <c r="D24" s="6">
        <v>1500</v>
      </c>
      <c r="E24" s="6">
        <f t="shared" ref="E24:E31" si="0">C24*D24</f>
        <v>1500</v>
      </c>
      <c r="F24" s="22" t="s">
        <v>36</v>
      </c>
      <c r="G24" s="30" t="s">
        <v>60</v>
      </c>
      <c r="H24" s="6">
        <f>D24</f>
        <v>1500</v>
      </c>
    </row>
    <row r="25" spans="1:8" x14ac:dyDescent="0.3">
      <c r="A25" s="7" t="s">
        <v>21</v>
      </c>
      <c r="B25" s="7"/>
      <c r="C25" s="7">
        <v>1</v>
      </c>
      <c r="D25" s="8">
        <f>1600</f>
        <v>1600</v>
      </c>
      <c r="E25" s="8">
        <f t="shared" si="0"/>
        <v>1600</v>
      </c>
      <c r="F25" s="23" t="s">
        <v>39</v>
      </c>
      <c r="G25" s="7" t="s">
        <v>43</v>
      </c>
      <c r="H25" s="8">
        <v>0</v>
      </c>
    </row>
    <row r="26" spans="1:8" x14ac:dyDescent="0.3">
      <c r="A26" t="s">
        <v>22</v>
      </c>
      <c r="B26" s="7"/>
      <c r="C26" s="7">
        <v>1</v>
      </c>
      <c r="D26" s="8">
        <v>1000</v>
      </c>
      <c r="E26" s="8">
        <f t="shared" si="0"/>
        <v>1000</v>
      </c>
      <c r="F26" s="23"/>
      <c r="G26" s="7"/>
      <c r="H26" s="8">
        <f>D26</f>
        <v>1000</v>
      </c>
    </row>
    <row r="27" spans="1:8" x14ac:dyDescent="0.3">
      <c r="A27" t="s">
        <v>23</v>
      </c>
      <c r="B27" s="7"/>
      <c r="C27" s="7">
        <v>1</v>
      </c>
      <c r="D27" s="8">
        <v>1000</v>
      </c>
      <c r="E27" s="8">
        <f t="shared" si="0"/>
        <v>1000</v>
      </c>
      <c r="F27" s="23"/>
      <c r="G27" s="7"/>
      <c r="H27" s="8">
        <f>D27</f>
        <v>1000</v>
      </c>
    </row>
    <row r="28" spans="1:8" s="7" customFormat="1" x14ac:dyDescent="0.3">
      <c r="A28" s="7" t="s">
        <v>24</v>
      </c>
      <c r="C28" s="7">
        <v>1</v>
      </c>
      <c r="D28" s="8">
        <f>50*10</f>
        <v>500</v>
      </c>
      <c r="E28" s="8">
        <f t="shared" si="0"/>
        <v>500</v>
      </c>
      <c r="F28" s="23" t="s">
        <v>36</v>
      </c>
      <c r="G28" s="7" t="s">
        <v>25</v>
      </c>
      <c r="H28" s="8">
        <f>D28</f>
        <v>500</v>
      </c>
    </row>
    <row r="29" spans="1:8" s="7" customFormat="1" x14ac:dyDescent="0.3">
      <c r="A29" s="7" t="s">
        <v>26</v>
      </c>
      <c r="C29" s="7">
        <v>1</v>
      </c>
      <c r="D29" s="8">
        <f>50*12</f>
        <v>600</v>
      </c>
      <c r="E29" s="8">
        <f t="shared" si="0"/>
        <v>600</v>
      </c>
      <c r="F29" s="23" t="s">
        <v>36</v>
      </c>
      <c r="G29" s="7" t="s">
        <v>27</v>
      </c>
      <c r="H29" s="8">
        <f>D29</f>
        <v>600</v>
      </c>
    </row>
    <row r="30" spans="1:8" x14ac:dyDescent="0.3">
      <c r="A30" s="7" t="s">
        <v>28</v>
      </c>
      <c r="B30" s="7"/>
      <c r="C30" s="7">
        <v>1</v>
      </c>
      <c r="D30" s="8">
        <v>200</v>
      </c>
      <c r="E30" s="8">
        <f t="shared" si="0"/>
        <v>200</v>
      </c>
      <c r="F30" t="s">
        <v>47</v>
      </c>
      <c r="G30" s="7" t="s">
        <v>29</v>
      </c>
      <c r="H30" s="8">
        <v>0</v>
      </c>
    </row>
    <row r="31" spans="1:8" x14ac:dyDescent="0.3">
      <c r="A31" s="7" t="s">
        <v>45</v>
      </c>
      <c r="B31" s="7"/>
      <c r="C31" s="7">
        <v>1</v>
      </c>
      <c r="D31" s="8">
        <v>250</v>
      </c>
      <c r="E31" s="8">
        <f t="shared" si="0"/>
        <v>250</v>
      </c>
      <c r="F31" s="23" t="s">
        <v>36</v>
      </c>
      <c r="G31" s="7" t="s">
        <v>46</v>
      </c>
      <c r="H31" s="8"/>
    </row>
    <row r="32" spans="1:8" x14ac:dyDescent="0.3">
      <c r="D32" s="9"/>
    </row>
    <row r="33" spans="1:8" x14ac:dyDescent="0.3">
      <c r="A33" s="10"/>
      <c r="B33" s="11" t="s">
        <v>31</v>
      </c>
      <c r="C33" s="12"/>
      <c r="D33" s="13"/>
      <c r="E33" s="13" t="s">
        <v>2</v>
      </c>
      <c r="F33" s="24"/>
      <c r="G33" s="12"/>
      <c r="H33" s="14" t="s">
        <v>4</v>
      </c>
    </row>
    <row r="34" spans="1:8" x14ac:dyDescent="0.3">
      <c r="A34" s="10"/>
      <c r="B34" s="15" t="s">
        <v>56</v>
      </c>
      <c r="C34" s="10"/>
      <c r="D34" s="9"/>
      <c r="E34" s="9">
        <f>SUM(E5:E9)</f>
        <v>4150</v>
      </c>
      <c r="F34" s="25"/>
      <c r="G34" s="10"/>
      <c r="H34" s="33">
        <f>SUM(H5:H9)</f>
        <v>3950</v>
      </c>
    </row>
    <row r="35" spans="1:8" x14ac:dyDescent="0.3">
      <c r="A35" s="10"/>
      <c r="B35" s="15" t="s">
        <v>32</v>
      </c>
      <c r="C35" s="10"/>
      <c r="E35" s="9">
        <f>SUM(E12:E16)</f>
        <v>12180</v>
      </c>
      <c r="F35" s="25"/>
      <c r="G35" s="16"/>
      <c r="H35" s="33">
        <f>SUM(H12:H16)</f>
        <v>7360</v>
      </c>
    </row>
    <row r="36" spans="1:8" x14ac:dyDescent="0.3">
      <c r="A36" s="10"/>
      <c r="B36" s="15" t="s">
        <v>55</v>
      </c>
      <c r="C36" s="10"/>
      <c r="D36" s="9"/>
      <c r="E36" s="9">
        <f>SUM(E19:E31)</f>
        <v>12650</v>
      </c>
      <c r="F36" s="25"/>
      <c r="G36" s="16"/>
      <c r="H36" s="34">
        <f>SUM(H19:H31)</f>
        <v>6100</v>
      </c>
    </row>
    <row r="37" spans="1:8" x14ac:dyDescent="0.3">
      <c r="A37" s="10"/>
      <c r="B37" s="19" t="s">
        <v>33</v>
      </c>
      <c r="C37" s="17"/>
      <c r="D37" s="32"/>
      <c r="E37" s="31">
        <f>SUM(E34:E36)</f>
        <v>28980</v>
      </c>
      <c r="F37" s="26"/>
      <c r="G37" s="17"/>
      <c r="H37" s="35">
        <f>SUM(H34:H36)</f>
        <v>17410</v>
      </c>
    </row>
    <row r="38" spans="1:8" x14ac:dyDescent="0.3">
      <c r="D38" s="9"/>
      <c r="E38" s="18"/>
      <c r="F38" s="5"/>
      <c r="H38" s="9"/>
    </row>
    <row r="39" spans="1:8" x14ac:dyDescent="0.3">
      <c r="D39" s="37" t="s">
        <v>62</v>
      </c>
      <c r="E39" s="36">
        <f>E37/C1</f>
        <v>2415</v>
      </c>
      <c r="G39" s="37" t="s">
        <v>62</v>
      </c>
      <c r="H39" s="36">
        <f>H37/H1</f>
        <v>1088.125</v>
      </c>
    </row>
    <row r="44" spans="1:8" x14ac:dyDescent="0.3">
      <c r="E44" s="18"/>
      <c r="F44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H1" sqref="H1"/>
    </sheetView>
  </sheetViews>
  <sheetFormatPr defaultRowHeight="14.4" x14ac:dyDescent="0.3"/>
  <cols>
    <col min="1" max="1" width="3.88671875" customWidth="1"/>
    <col min="2" max="2" width="34.33203125" customWidth="1"/>
    <col min="3" max="3" width="6.88671875" customWidth="1"/>
    <col min="4" max="4" width="11" style="41" customWidth="1"/>
    <col min="5" max="5" width="12.88671875" style="41" customWidth="1"/>
    <col min="6" max="6" width="20.88671875" style="42" customWidth="1"/>
    <col min="7" max="7" width="54.5546875" customWidth="1"/>
    <col min="8" max="8" width="12.5546875" style="41" customWidth="1"/>
    <col min="9" max="9" width="12.5546875" customWidth="1"/>
  </cols>
  <sheetData>
    <row r="1" spans="1:8" ht="15" thickBot="1" x14ac:dyDescent="0.35">
      <c r="B1" s="1" t="s">
        <v>53</v>
      </c>
      <c r="C1" s="50">
        <v>12</v>
      </c>
      <c r="G1" s="1" t="s">
        <v>54</v>
      </c>
      <c r="H1" s="51">
        <v>16</v>
      </c>
    </row>
    <row r="2" spans="1:8" x14ac:dyDescent="0.3">
      <c r="A2" s="38"/>
      <c r="B2" s="38"/>
      <c r="C2" s="38"/>
      <c r="D2" s="43"/>
      <c r="E2" s="43"/>
      <c r="F2" s="44"/>
      <c r="G2" s="38"/>
      <c r="H2" s="43"/>
    </row>
    <row r="4" spans="1:8" x14ac:dyDescent="0.3">
      <c r="A4" s="2" t="s">
        <v>38</v>
      </c>
      <c r="C4" s="4"/>
      <c r="D4" s="5" t="s">
        <v>1</v>
      </c>
      <c r="E4" s="5" t="s">
        <v>2</v>
      </c>
      <c r="F4" s="5" t="s">
        <v>34</v>
      </c>
      <c r="G4" s="2" t="s">
        <v>3</v>
      </c>
      <c r="H4" s="5" t="s">
        <v>4</v>
      </c>
    </row>
    <row r="5" spans="1:8" x14ac:dyDescent="0.3">
      <c r="A5" t="s">
        <v>52</v>
      </c>
      <c r="C5">
        <v>1</v>
      </c>
      <c r="D5" s="41">
        <v>2500</v>
      </c>
      <c r="E5" s="41">
        <f>C5*D5</f>
        <v>2500</v>
      </c>
      <c r="F5" s="42" t="s">
        <v>36</v>
      </c>
      <c r="G5" t="s">
        <v>5</v>
      </c>
      <c r="H5" s="6">
        <f>D5</f>
        <v>2500</v>
      </c>
    </row>
    <row r="6" spans="1:8" x14ac:dyDescent="0.3">
      <c r="A6" t="s">
        <v>40</v>
      </c>
      <c r="C6">
        <v>1</v>
      </c>
      <c r="D6" s="41">
        <v>250</v>
      </c>
      <c r="E6" s="6">
        <f>C6*D6</f>
        <v>250</v>
      </c>
      <c r="F6" s="42" t="s">
        <v>36</v>
      </c>
      <c r="G6" t="s">
        <v>58</v>
      </c>
      <c r="H6" s="6">
        <f>E6</f>
        <v>250</v>
      </c>
    </row>
    <row r="7" spans="1:8" s="7" customFormat="1" x14ac:dyDescent="0.3">
      <c r="A7" s="7" t="s">
        <v>41</v>
      </c>
      <c r="C7" s="7">
        <v>1</v>
      </c>
      <c r="D7" s="8">
        <f>200*4</f>
        <v>800</v>
      </c>
      <c r="E7" s="8">
        <f>C7*D7</f>
        <v>800</v>
      </c>
      <c r="F7" s="23" t="s">
        <v>36</v>
      </c>
      <c r="G7" s="7" t="s">
        <v>44</v>
      </c>
      <c r="H7" s="8">
        <f>D7</f>
        <v>800</v>
      </c>
    </row>
    <row r="8" spans="1:8" s="7" customFormat="1" x14ac:dyDescent="0.3">
      <c r="A8" s="7" t="s">
        <v>42</v>
      </c>
      <c r="C8" s="7">
        <v>3</v>
      </c>
      <c r="D8" s="8">
        <v>100</v>
      </c>
      <c r="E8" s="8">
        <f>C8*D8</f>
        <v>300</v>
      </c>
      <c r="F8" s="23" t="s">
        <v>36</v>
      </c>
      <c r="G8" s="27" t="s">
        <v>57</v>
      </c>
      <c r="H8" s="8">
        <f>D8</f>
        <v>100</v>
      </c>
    </row>
    <row r="9" spans="1:8" s="7" customFormat="1" x14ac:dyDescent="0.3">
      <c r="A9" s="7" t="s">
        <v>30</v>
      </c>
      <c r="C9" s="7">
        <v>1</v>
      </c>
      <c r="D9" s="8">
        <f>25*12</f>
        <v>300</v>
      </c>
      <c r="E9" s="8">
        <f>C9*D9</f>
        <v>300</v>
      </c>
      <c r="F9" s="23" t="s">
        <v>36</v>
      </c>
      <c r="G9" s="7" t="s">
        <v>59</v>
      </c>
      <c r="H9" s="8">
        <f>E9</f>
        <v>300</v>
      </c>
    </row>
    <row r="11" spans="1:8" s="2" customFormat="1" x14ac:dyDescent="0.3">
      <c r="A11" s="2" t="s">
        <v>6</v>
      </c>
      <c r="C11" s="4" t="s">
        <v>0</v>
      </c>
      <c r="D11" s="5" t="s">
        <v>1</v>
      </c>
      <c r="E11" s="5" t="s">
        <v>2</v>
      </c>
      <c r="F11" s="5" t="s">
        <v>34</v>
      </c>
      <c r="G11" s="2" t="s">
        <v>3</v>
      </c>
      <c r="H11" s="5" t="s">
        <v>4</v>
      </c>
    </row>
    <row r="12" spans="1:8" x14ac:dyDescent="0.3">
      <c r="A12" t="s">
        <v>7</v>
      </c>
      <c r="C12">
        <f>C1</f>
        <v>12</v>
      </c>
      <c r="D12" s="41">
        <v>932.8</v>
      </c>
      <c r="E12" s="41">
        <f>C12*D12</f>
        <v>11193.599999999999</v>
      </c>
      <c r="F12" s="42" t="s">
        <v>35</v>
      </c>
      <c r="G12" t="s">
        <v>67</v>
      </c>
      <c r="H12" s="6">
        <f>IF(($H$1-$C$1)&gt;0,($H$1-$C$1)*D12,0)</f>
        <v>3731.2</v>
      </c>
    </row>
    <row r="13" spans="1:8" x14ac:dyDescent="0.3">
      <c r="A13" t="s">
        <v>50</v>
      </c>
      <c r="C13">
        <f>C1*0.15</f>
        <v>1.7999999999999998</v>
      </c>
      <c r="D13" s="41">
        <v>932.8</v>
      </c>
      <c r="E13" s="41">
        <f>C13*D13</f>
        <v>1679.0399999999997</v>
      </c>
      <c r="F13" s="42" t="s">
        <v>36</v>
      </c>
      <c r="H13" s="6">
        <f>IF(($H$1-$C$1)&gt;0,($H$1-$C$1)*D13*0.15,0)</f>
        <v>559.67999999999995</v>
      </c>
    </row>
    <row r="14" spans="1:8" x14ac:dyDescent="0.3">
      <c r="A14" t="s">
        <v>9</v>
      </c>
      <c r="C14">
        <f>C1</f>
        <v>12</v>
      </c>
      <c r="D14" s="41">
        <v>350</v>
      </c>
      <c r="E14" s="41">
        <f>C14*D14</f>
        <v>4200</v>
      </c>
      <c r="F14" s="42" t="s">
        <v>36</v>
      </c>
      <c r="G14" t="s">
        <v>10</v>
      </c>
      <c r="H14" s="6">
        <f>H1*D14</f>
        <v>5600</v>
      </c>
    </row>
    <row r="15" spans="1:8" x14ac:dyDescent="0.3">
      <c r="A15" t="s">
        <v>51</v>
      </c>
      <c r="C15">
        <f>C1*0.1</f>
        <v>1.2000000000000002</v>
      </c>
      <c r="D15" s="41">
        <v>350</v>
      </c>
      <c r="E15" s="41">
        <f>C15*D15</f>
        <v>420.00000000000006</v>
      </c>
      <c r="F15" s="42" t="s">
        <v>36</v>
      </c>
      <c r="G15" t="s">
        <v>49</v>
      </c>
      <c r="H15" s="6">
        <f>H14*0.1</f>
        <v>560</v>
      </c>
    </row>
    <row r="16" spans="1:8" x14ac:dyDescent="0.3">
      <c r="A16" t="s">
        <v>11</v>
      </c>
      <c r="C16">
        <f>C1</f>
        <v>12</v>
      </c>
      <c r="D16" s="41">
        <v>50</v>
      </c>
      <c r="E16" s="41">
        <f>C16*D16</f>
        <v>600</v>
      </c>
      <c r="F16" s="42" t="s">
        <v>35</v>
      </c>
      <c r="G16" t="s">
        <v>48</v>
      </c>
      <c r="H16" s="6">
        <f>IF(($H$1-$C$1)&gt;0,($H$1-$C$1)*D16,0)</f>
        <v>200</v>
      </c>
    </row>
    <row r="18" spans="1:8" s="2" customFormat="1" x14ac:dyDescent="0.3">
      <c r="A18" s="2" t="s">
        <v>37</v>
      </c>
      <c r="C18" s="4" t="s">
        <v>0</v>
      </c>
      <c r="D18" s="5" t="s">
        <v>1</v>
      </c>
      <c r="E18" s="5" t="s">
        <v>2</v>
      </c>
      <c r="F18" s="5" t="s">
        <v>34</v>
      </c>
      <c r="G18" s="2" t="s">
        <v>3</v>
      </c>
      <c r="H18" s="5" t="s">
        <v>4</v>
      </c>
    </row>
    <row r="19" spans="1:8" x14ac:dyDescent="0.3">
      <c r="A19" t="s">
        <v>12</v>
      </c>
    </row>
    <row r="20" spans="1:8" x14ac:dyDescent="0.3">
      <c r="B20" t="s">
        <v>13</v>
      </c>
      <c r="C20">
        <v>1</v>
      </c>
      <c r="D20" s="41">
        <v>500</v>
      </c>
      <c r="E20" s="41">
        <f>C20*D20</f>
        <v>500</v>
      </c>
      <c r="F20" s="42" t="s">
        <v>35</v>
      </c>
      <c r="G20" t="s">
        <v>14</v>
      </c>
      <c r="H20" s="6">
        <v>0</v>
      </c>
    </row>
    <row r="21" spans="1:8" x14ac:dyDescent="0.3">
      <c r="B21" t="s">
        <v>15</v>
      </c>
      <c r="C21">
        <v>1</v>
      </c>
      <c r="D21" s="41">
        <v>1500</v>
      </c>
      <c r="E21" s="41">
        <f>C21*D21</f>
        <v>1500</v>
      </c>
      <c r="F21" s="42" t="s">
        <v>36</v>
      </c>
      <c r="H21" s="6">
        <f>E21</f>
        <v>1500</v>
      </c>
    </row>
    <row r="22" spans="1:8" x14ac:dyDescent="0.3">
      <c r="B22" s="7" t="s">
        <v>16</v>
      </c>
      <c r="C22" s="7">
        <v>1</v>
      </c>
      <c r="D22" s="8">
        <f>2000*2</f>
        <v>4000</v>
      </c>
      <c r="E22" s="8">
        <f>C22*D22</f>
        <v>4000</v>
      </c>
      <c r="F22" s="23" t="s">
        <v>39</v>
      </c>
      <c r="G22" s="7" t="s">
        <v>61</v>
      </c>
      <c r="H22" s="6">
        <v>0</v>
      </c>
    </row>
    <row r="23" spans="1:8" x14ac:dyDescent="0.3">
      <c r="B23" t="s">
        <v>17</v>
      </c>
      <c r="C23">
        <v>1</v>
      </c>
      <c r="D23" s="41">
        <v>0</v>
      </c>
      <c r="E23" s="41" t="s">
        <v>18</v>
      </c>
      <c r="F23" s="45" t="s">
        <v>36</v>
      </c>
      <c r="G23" t="s">
        <v>19</v>
      </c>
      <c r="H23" s="29">
        <v>0</v>
      </c>
    </row>
    <row r="24" spans="1:8" s="7" customFormat="1" x14ac:dyDescent="0.3">
      <c r="A24" s="7" t="s">
        <v>20</v>
      </c>
      <c r="C24" s="30">
        <v>1</v>
      </c>
      <c r="D24" s="6">
        <v>1500</v>
      </c>
      <c r="E24" s="6">
        <f t="shared" ref="E24:E31" si="0">C24*D24</f>
        <v>1500</v>
      </c>
      <c r="F24" s="22" t="s">
        <v>36</v>
      </c>
      <c r="G24" s="30" t="s">
        <v>60</v>
      </c>
      <c r="H24" s="6">
        <f>D24</f>
        <v>1500</v>
      </c>
    </row>
    <row r="25" spans="1:8" x14ac:dyDescent="0.3">
      <c r="A25" s="7" t="s">
        <v>21</v>
      </c>
      <c r="B25" s="7"/>
      <c r="C25" s="7">
        <v>1</v>
      </c>
      <c r="D25" s="8">
        <f>1600</f>
        <v>1600</v>
      </c>
      <c r="E25" s="8">
        <f t="shared" si="0"/>
        <v>1600</v>
      </c>
      <c r="F25" s="23" t="s">
        <v>39</v>
      </c>
      <c r="G25" s="7" t="s">
        <v>43</v>
      </c>
      <c r="H25" s="8">
        <v>0</v>
      </c>
    </row>
    <row r="26" spans="1:8" x14ac:dyDescent="0.3">
      <c r="A26" t="s">
        <v>22</v>
      </c>
      <c r="B26" s="7"/>
      <c r="C26" s="7">
        <v>1</v>
      </c>
      <c r="D26" s="8">
        <v>1000</v>
      </c>
      <c r="E26" s="8">
        <f t="shared" si="0"/>
        <v>1000</v>
      </c>
      <c r="F26" s="23"/>
      <c r="G26" s="7"/>
      <c r="H26" s="8">
        <f>D26</f>
        <v>1000</v>
      </c>
    </row>
    <row r="27" spans="1:8" x14ac:dyDescent="0.3">
      <c r="A27" t="s">
        <v>23</v>
      </c>
      <c r="B27" s="7"/>
      <c r="C27" s="7">
        <v>1</v>
      </c>
      <c r="D27" s="8">
        <v>1000</v>
      </c>
      <c r="E27" s="8">
        <f t="shared" si="0"/>
        <v>1000</v>
      </c>
      <c r="F27" s="23"/>
      <c r="G27" s="7"/>
      <c r="H27" s="8">
        <f>D27</f>
        <v>1000</v>
      </c>
    </row>
    <row r="28" spans="1:8" s="7" customFormat="1" x14ac:dyDescent="0.3">
      <c r="A28" s="7" t="s">
        <v>24</v>
      </c>
      <c r="C28" s="7">
        <v>1</v>
      </c>
      <c r="D28" s="8">
        <f>50*10</f>
        <v>500</v>
      </c>
      <c r="E28" s="8">
        <f t="shared" si="0"/>
        <v>500</v>
      </c>
      <c r="F28" s="23" t="s">
        <v>36</v>
      </c>
      <c r="G28" s="7" t="s">
        <v>25</v>
      </c>
      <c r="H28" s="8">
        <f>D28</f>
        <v>500</v>
      </c>
    </row>
    <row r="29" spans="1:8" s="7" customFormat="1" x14ac:dyDescent="0.3">
      <c r="A29" s="7" t="s">
        <v>26</v>
      </c>
      <c r="C29" s="7">
        <v>1</v>
      </c>
      <c r="D29" s="8">
        <f>50*12</f>
        <v>600</v>
      </c>
      <c r="E29" s="8">
        <f t="shared" si="0"/>
        <v>600</v>
      </c>
      <c r="F29" s="23" t="s">
        <v>36</v>
      </c>
      <c r="G29" s="7" t="s">
        <v>27</v>
      </c>
      <c r="H29" s="8">
        <f>D29</f>
        <v>600</v>
      </c>
    </row>
    <row r="30" spans="1:8" x14ac:dyDescent="0.3">
      <c r="A30" s="7" t="s">
        <v>28</v>
      </c>
      <c r="B30" s="7"/>
      <c r="C30" s="7">
        <v>1</v>
      </c>
      <c r="D30" s="8">
        <v>200</v>
      </c>
      <c r="E30" s="8">
        <f t="shared" si="0"/>
        <v>200</v>
      </c>
      <c r="F30" t="s">
        <v>47</v>
      </c>
      <c r="G30" s="7" t="s">
        <v>29</v>
      </c>
      <c r="H30" s="8">
        <v>0</v>
      </c>
    </row>
    <row r="31" spans="1:8" x14ac:dyDescent="0.3">
      <c r="A31" s="7" t="s">
        <v>45</v>
      </c>
      <c r="B31" s="7"/>
      <c r="C31" s="7">
        <v>1</v>
      </c>
      <c r="D31" s="8">
        <v>250</v>
      </c>
      <c r="E31" s="8">
        <f t="shared" si="0"/>
        <v>250</v>
      </c>
      <c r="F31" s="23" t="s">
        <v>36</v>
      </c>
      <c r="G31" s="7" t="s">
        <v>46</v>
      </c>
      <c r="H31" s="8"/>
    </row>
    <row r="33" spans="2:8" x14ac:dyDescent="0.3">
      <c r="B33" s="11" t="s">
        <v>31</v>
      </c>
      <c r="C33" s="12"/>
      <c r="D33" s="13"/>
      <c r="E33" s="13" t="s">
        <v>2</v>
      </c>
      <c r="F33" s="46"/>
      <c r="G33" s="12"/>
      <c r="H33" s="14" t="s">
        <v>4</v>
      </c>
    </row>
    <row r="34" spans="2:8" x14ac:dyDescent="0.3">
      <c r="B34" s="15" t="s">
        <v>56</v>
      </c>
      <c r="E34" s="41">
        <f>SUM(E5:E9)</f>
        <v>4150</v>
      </c>
      <c r="H34" s="33">
        <f>SUM(H5:H9)</f>
        <v>3950</v>
      </c>
    </row>
    <row r="35" spans="2:8" x14ac:dyDescent="0.3">
      <c r="B35" s="15" t="s">
        <v>32</v>
      </c>
      <c r="E35" s="41">
        <f>SUM(E12:E16)</f>
        <v>18092.64</v>
      </c>
      <c r="G35" s="47"/>
      <c r="H35" s="33">
        <f>SUM(H12:H16)</f>
        <v>10650.880000000001</v>
      </c>
    </row>
    <row r="36" spans="2:8" x14ac:dyDescent="0.3">
      <c r="B36" s="15" t="s">
        <v>55</v>
      </c>
      <c r="E36" s="41">
        <f>SUM(E19:E31)</f>
        <v>12650</v>
      </c>
      <c r="G36" s="47"/>
      <c r="H36" s="34">
        <f>SUM(H19:H31)</f>
        <v>6100</v>
      </c>
    </row>
    <row r="37" spans="2:8" x14ac:dyDescent="0.3">
      <c r="B37" s="19" t="s">
        <v>33</v>
      </c>
      <c r="C37" s="17"/>
      <c r="D37" s="32"/>
      <c r="E37" s="31">
        <f>SUM(E34:E36)</f>
        <v>34892.639999999999</v>
      </c>
      <c r="F37" s="26"/>
      <c r="G37" s="17"/>
      <c r="H37" s="35">
        <f>SUM(H34:H36)</f>
        <v>20700.88</v>
      </c>
    </row>
    <row r="38" spans="2:8" x14ac:dyDescent="0.3">
      <c r="E38" s="18"/>
      <c r="F38" s="5"/>
    </row>
    <row r="39" spans="2:8" x14ac:dyDescent="0.3">
      <c r="D39" s="48" t="s">
        <v>62</v>
      </c>
      <c r="E39" s="49">
        <f>E37/C1</f>
        <v>2907.72</v>
      </c>
      <c r="G39" s="48" t="s">
        <v>62</v>
      </c>
      <c r="H39" s="49">
        <f>H37/H1</f>
        <v>1293.8050000000001</v>
      </c>
    </row>
    <row r="44" spans="2:8" x14ac:dyDescent="0.3">
      <c r="E44" s="18"/>
      <c r="F44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Cost Breakdown</vt:lpstr>
      <vt:lpstr>Cost Breakdown for Grants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Young, Greg</cp:lastModifiedBy>
  <dcterms:created xsi:type="dcterms:W3CDTF">2010-08-10T13:58:58Z</dcterms:created>
  <dcterms:modified xsi:type="dcterms:W3CDTF">2019-02-16T14:07:09Z</dcterms:modified>
</cp:coreProperties>
</file>